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olyanichko\Desktop\ЗАКУПКИ\ЗСАВС\"/>
    </mc:Choice>
  </mc:AlternateContent>
  <xr:revisionPtr revIDLastSave="0" documentId="13_ncr:1_{6B24FDCF-5E7D-487C-9D35-7EACEB159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ижний предел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17" l="1"/>
  <c r="N17" i="17"/>
  <c r="M17" i="17"/>
  <c r="L17" i="17"/>
  <c r="K17" i="17"/>
  <c r="J17" i="17"/>
  <c r="I17" i="17"/>
  <c r="H17" i="17"/>
  <c r="G17" i="17"/>
  <c r="F17" i="17"/>
  <c r="E17" i="17"/>
  <c r="D17" i="17"/>
  <c r="P17" i="17" s="1"/>
  <c r="O16" i="17"/>
  <c r="O18" i="17" s="1"/>
  <c r="O19" i="17" s="1"/>
  <c r="N16" i="17"/>
  <c r="N18" i="17" s="1"/>
  <c r="N19" i="17" s="1"/>
  <c r="M16" i="17"/>
  <c r="M18" i="17" s="1"/>
  <c r="L16" i="17"/>
  <c r="L18" i="17" s="1"/>
  <c r="K16" i="17"/>
  <c r="K18" i="17" s="1"/>
  <c r="J16" i="17"/>
  <c r="J18" i="17" s="1"/>
  <c r="I16" i="17"/>
  <c r="I18" i="17" s="1"/>
  <c r="H16" i="17"/>
  <c r="H18" i="17" s="1"/>
  <c r="H19" i="17" s="1"/>
  <c r="G16" i="17"/>
  <c r="G18" i="17" s="1"/>
  <c r="G19" i="17" s="1"/>
  <c r="F16" i="17"/>
  <c r="F18" i="17" s="1"/>
  <c r="E16" i="17"/>
  <c r="E18" i="17" s="1"/>
  <c r="D16" i="17"/>
  <c r="Q15" i="17"/>
  <c r="P15" i="17"/>
  <c r="Q14" i="17"/>
  <c r="P14" i="17"/>
  <c r="Q16" i="17" l="1"/>
  <c r="H20" i="17"/>
  <c r="I19" i="17"/>
  <c r="I20" i="17" s="1"/>
  <c r="L19" i="17"/>
  <c r="L20" i="17" s="1"/>
  <c r="E19" i="17"/>
  <c r="E20" i="17" s="1"/>
  <c r="M19" i="17"/>
  <c r="M20" i="17" s="1"/>
  <c r="J19" i="17"/>
  <c r="J20" i="17" s="1"/>
  <c r="K19" i="17"/>
  <c r="K20" i="17" s="1"/>
  <c r="N20" i="17"/>
  <c r="Q17" i="17"/>
  <c r="G20" i="17"/>
  <c r="O20" i="17"/>
  <c r="P16" i="17"/>
  <c r="D18" i="17"/>
  <c r="F19" i="17"/>
  <c r="F20" i="17" s="1"/>
  <c r="Q18" i="17" l="1"/>
  <c r="P18" i="17"/>
  <c r="D19" i="17"/>
  <c r="P19" i="17" l="1"/>
  <c r="Q19" i="17"/>
  <c r="D20" i="17"/>
  <c r="Q20" i="17" l="1"/>
  <c r="P20" i="17"/>
</calcChain>
</file>

<file path=xl/sharedStrings.xml><?xml version="1.0" encoding="utf-8"?>
<sst xmlns="http://schemas.openxmlformats.org/spreadsheetml/2006/main" count="53" uniqueCount="49">
  <si>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</si>
  <si>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</si>
  <si>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</si>
  <si>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</si>
  <si>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</si>
  <si>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</si>
  <si>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</si>
  <si>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</si>
  <si>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</si>
  <si>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</si>
  <si>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</si>
  <si>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</si>
  <si>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Значение</t>
  </si>
  <si>
    <t>Комментарии</t>
  </si>
  <si>
    <t xml:space="preserve">руб., без НДС </t>
  </si>
  <si>
    <t xml:space="preserve">Примечание: Для получения расчета все значения желтых полей должны быть заполнены Участником. Расчет носит информационный характер для представления о суммах и принципах расчета  платежей, а так же существующего пассажиропотока в аэропорту г. Сургута. Расчет не является офертой и не может быть основанием для судебных разбирательств. </t>
  </si>
  <si>
    <t>Ед. изм.</t>
  </si>
  <si>
    <t>Параметры рассматриваемого помещения</t>
  </si>
  <si>
    <t>Сектор вылета</t>
  </si>
  <si>
    <t>Сектор прилета</t>
  </si>
  <si>
    <t>кв. м.</t>
  </si>
  <si>
    <t>руб. без НДС/год</t>
  </si>
  <si>
    <t xml:space="preserve">руб.  </t>
  </si>
  <si>
    <t>руб. без НДС/месяц</t>
  </si>
  <si>
    <t>руб., без НДС</t>
  </si>
  <si>
    <t>руб., с НДС</t>
  </si>
  <si>
    <t>Показатель</t>
  </si>
  <si>
    <t>среднее
значение 
в месяц</t>
  </si>
  <si>
    <t>руб. без НДС/пас.</t>
  </si>
  <si>
    <t>пас.</t>
  </si>
  <si>
    <t>(2) Расчет по проценту от выручки</t>
  </si>
  <si>
    <t>Введите:</t>
  </si>
  <si>
    <t xml:space="preserve">   - площадь  помещения/конструктивной части</t>
  </si>
  <si>
    <t xml:space="preserve">   - прогнозируемая выручка Участника</t>
  </si>
  <si>
    <t xml:space="preserve">   - сектор нахождения 
     помещения/конструктивной части</t>
  </si>
  <si>
    <r>
      <t xml:space="preserve">   - </t>
    </r>
    <r>
      <rPr>
        <b/>
        <sz val="11"/>
        <color theme="1"/>
        <rFont val="Times New Roman"/>
        <family val="1"/>
        <charset val="204"/>
      </rPr>
      <t>(1) фиксированная ставка за пассажира</t>
    </r>
  </si>
  <si>
    <r>
      <t xml:space="preserve">   - </t>
    </r>
    <r>
      <rPr>
        <b/>
        <sz val="11"/>
        <color theme="1"/>
        <rFont val="Times New Roman"/>
        <family val="1"/>
        <charset val="204"/>
      </rPr>
      <t>(2) процент от выручки</t>
    </r>
    <r>
      <rPr>
        <sz val="11"/>
        <color theme="1"/>
        <rFont val="Times New Roman"/>
        <family val="1"/>
        <charset val="204"/>
      </rPr>
      <t xml:space="preserve"> без НДС</t>
    </r>
  </si>
  <si>
    <t xml:space="preserve">   - действующая ставка НДС</t>
  </si>
  <si>
    <t>кроме того НДС</t>
  </si>
  <si>
    <r>
      <rPr>
        <u/>
        <sz val="11"/>
        <color theme="1"/>
        <rFont val="Times New Roman"/>
        <family val="1"/>
        <charset val="204"/>
      </rPr>
      <t>Введите:</t>
    </r>
    <r>
      <rPr>
        <sz val="11"/>
        <color theme="1"/>
        <rFont val="Times New Roman"/>
        <family val="1"/>
        <charset val="204"/>
      </rPr>
      <t xml:space="preserve">
   - прогнозируемая выручка Участника по месяцам</t>
    </r>
  </si>
  <si>
    <t>Пассажиропоток , всего</t>
  </si>
  <si>
    <r>
      <t xml:space="preserve">(1) Расчет по фиксированной ставке за пассажира, </t>
    </r>
    <r>
      <rPr>
        <b/>
        <sz val="11"/>
        <color theme="1"/>
        <rFont val="Times New Roman"/>
        <family val="1"/>
        <charset val="204"/>
      </rPr>
      <t>всего</t>
    </r>
  </si>
  <si>
    <t xml:space="preserve">   - (3) Минимальная гарантированная сумма</t>
  </si>
  <si>
    <t>ПРОФОПЕРАТОР_Общий пассажиропоток</t>
  </si>
  <si>
    <t>ВСЕГО за 2025</t>
  </si>
  <si>
    <t xml:space="preserve">Платеж, как наибольший из величин (1) и (2), но не ниже минимальной гарантированной суммы (3) </t>
  </si>
  <si>
    <r>
      <t xml:space="preserve">Расчет  ставок на основе вводных данных Участника запроса предложений и факта пассажиропотока общего </t>
    </r>
    <r>
      <rPr>
        <b/>
        <sz val="11"/>
        <color rgb="FFFF0000"/>
        <rFont val="Times New Roman"/>
        <family val="1"/>
        <charset val="204"/>
      </rPr>
      <t>в 2025 году</t>
    </r>
  </si>
  <si>
    <r>
      <rPr>
        <sz val="11"/>
        <rFont val="Times New Roman"/>
        <family val="1"/>
        <charset val="204"/>
      </rPr>
      <t xml:space="preserve">Приложение № 2 к Документации о запросе предложений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</si>
  <si>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КАЛЬКУЛЯТОР РАСЧЕТА ПЛАТЕЖЕЙ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</si>
</sst>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1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sz val="11"/>
      <color rgb="FF3F3F3F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3" borderId="2" applyNumberFormat="0" applyAlignment="0" applyProtection="0"/>
    <xf numFmtId="0" fontId="2" fillId="0" borderId="0"/>
  </cellStyleXfs>
  <cellXfs count="54">
    <xf numFmtId="0" fontId="0" fillId="0" borderId="0" xfId="0"/>
    <xf numFmtId="0" fontId="3" fillId="0" borderId="0" xfId="0" applyFont="1" applyProtection="1">
      <protection locked="0"/>
    </xf>
    <xf numFmtId="0" fontId="4" fillId="0" borderId="4" xfId="1" applyFont="1" applyFill="1" applyBorder="1" applyAlignment="1" applyProtection="1">
      <protection locked="0"/>
    </xf>
    <xf numFmtId="0" fontId="4" fillId="0" borderId="0" xfId="1" applyFont="1" applyFill="1" applyBorder="1" applyAlignment="1" applyProtection="1">
      <protection locked="0"/>
    </xf>
    <xf numFmtId="0" fontId="5" fillId="0" borderId="4" xfId="1" applyFont="1" applyFill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4" borderId="5" xfId="1" applyFont="1" applyFill="1" applyBorder="1" applyAlignment="1" applyProtection="1">
      <alignment horizontal="center" vertical="center" wrapText="1"/>
      <protection locked="0"/>
    </xf>
    <xf numFmtId="0" fontId="5" fillId="4" borderId="16" xfId="1" applyFont="1" applyFill="1" applyBorder="1" applyAlignment="1" applyProtection="1">
      <alignment horizontal="center" vertical="center" wrapText="1"/>
      <protection locked="0"/>
    </xf>
    <xf numFmtId="2" fontId="3" fillId="2" borderId="19" xfId="0" applyNumberFormat="1" applyFont="1" applyFill="1" applyBorder="1" applyAlignment="1" applyProtection="1">
      <alignment horizontal="center" vertical="center"/>
      <protection locked="0"/>
    </xf>
    <xf numFmtId="164" fontId="3" fillId="2" borderId="19" xfId="0" applyNumberFormat="1" applyFont="1" applyFill="1" applyBorder="1" applyAlignment="1" applyProtection="1">
      <alignment horizontal="center" vertical="center"/>
      <protection locked="0"/>
    </xf>
    <xf numFmtId="3" fontId="3" fillId="0" borderId="0" xfId="0" applyNumberFormat="1" applyFont="1" applyProtection="1">
      <protection locked="0"/>
    </xf>
    <xf numFmtId="10" fontId="3" fillId="2" borderId="19" xfId="0" applyNumberFormat="1" applyFont="1" applyFill="1" applyBorder="1" applyAlignment="1" applyProtection="1">
      <alignment horizontal="center" vertical="center"/>
      <protection locked="0"/>
    </xf>
    <xf numFmtId="4" fontId="3" fillId="2" borderId="18" xfId="0" applyNumberFormat="1" applyFont="1" applyFill="1" applyBorder="1" applyAlignment="1" applyProtection="1">
      <alignment horizontal="center" vertical="center"/>
      <protection locked="0"/>
    </xf>
    <xf numFmtId="4" fontId="3" fillId="0" borderId="0" xfId="0" applyNumberFormat="1" applyFont="1" applyProtection="1">
      <protection locked="0"/>
    </xf>
    <xf numFmtId="2" fontId="3" fillId="0" borderId="0" xfId="0" applyNumberFormat="1" applyFon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left" vertical="center" wrapText="1"/>
      <protection locked="0"/>
    </xf>
    <xf numFmtId="0" fontId="3" fillId="2" borderId="19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4" fontId="7" fillId="2" borderId="19" xfId="0" applyNumberFormat="1" applyFont="1" applyFill="1" applyBorder="1" applyAlignment="1" applyProtection="1">
      <alignment horizontal="center" vertical="center"/>
      <protection locked="0"/>
    </xf>
    <xf numFmtId="3" fontId="11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4" fontId="3" fillId="6" borderId="0" xfId="0" applyNumberFormat="1" applyFont="1" applyFill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2" fontId="6" fillId="5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3" fontId="3" fillId="0" borderId="1" xfId="0" applyNumberFormat="1" applyFont="1" applyBorder="1" applyProtection="1"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3" fontId="3" fillId="7" borderId="1" xfId="0" applyNumberFormat="1" applyFont="1" applyFill="1" applyBorder="1" applyProtection="1"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3" fontId="3" fillId="2" borderId="1" xfId="0" applyNumberFormat="1" applyFont="1" applyFill="1" applyBorder="1" applyAlignment="1" applyProtection="1">
      <alignment horizontal="center" vertical="center"/>
      <protection locked="0"/>
    </xf>
    <xf numFmtId="3" fontId="3" fillId="2" borderId="1" xfId="0" applyNumberFormat="1" applyFont="1" applyFill="1" applyBorder="1" applyProtection="1">
      <protection locked="0"/>
    </xf>
    <xf numFmtId="0" fontId="3" fillId="6" borderId="0" xfId="0" applyFont="1" applyFill="1" applyProtection="1"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3" fontId="7" fillId="6" borderId="1" xfId="0" applyNumberFormat="1" applyFont="1" applyFill="1" applyBorder="1" applyAlignment="1" applyProtection="1">
      <alignment horizontal="center" vertical="center"/>
      <protection locked="0"/>
    </xf>
    <xf numFmtId="3" fontId="3" fillId="6" borderId="1" xfId="0" applyNumberFormat="1" applyFont="1" applyFill="1" applyBorder="1" applyAlignment="1" applyProtection="1">
      <alignment horizontal="center" vertical="center"/>
      <protection locked="0"/>
    </xf>
    <xf numFmtId="3" fontId="3" fillId="6" borderId="1" xfId="0" applyNumberFormat="1" applyFont="1" applyFill="1" applyBorder="1" applyProtection="1"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5" fillId="4" borderId="3" xfId="1" applyFont="1" applyFill="1" applyBorder="1" applyAlignment="1" applyProtection="1">
      <alignment horizontal="center" vertical="center" wrapText="1"/>
      <protection locked="0"/>
    </xf>
    <xf numFmtId="0" fontId="5" fillId="4" borderId="6" xfId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</cellXfs>
  <cellStyles count="3">
    <cellStyle name="Вывод" xfId="1" builtinId="21"/>
    <cellStyle name="Обычный" xfId="0" builtinId="0"/>
    <cellStyle name="Обычный 10" xfId="2" xr:uid="{00000000-0005-0000-0000-000002000000}"/>
  </cellStyles>
  <dxfs count="7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theme="9" tint="0.79998168889431442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5713-F845-4EFB-A1EB-A375671A88E5}">
  <dimension ref="A1:X25"/>
  <sheetViews>
    <sheetView tabSelected="1" topLeftCell="B7" workbookViewId="0">
      <selection activeCell="O26" sqref="O26"/>
    </sheetView>
  </sheetViews>
  <sheetFormatPr defaultRowHeight="15" outlineLevelCol="1" x14ac:dyDescent="0.25"/>
  <cols>
    <col min="1" max="1" width="15.5703125" style="1" hidden="1" customWidth="1" outlineLevel="1"/>
    <col min="2" max="2" width="44.140625" style="1" customWidth="1" collapsed="1"/>
    <col min="3" max="3" width="17.85546875" style="1" customWidth="1"/>
    <col min="4" max="4" width="8.42578125" style="1" bestFit="1" customWidth="1"/>
    <col min="5" max="5" width="8.85546875" style="1" bestFit="1" customWidth="1"/>
    <col min="6" max="6" width="8.42578125" style="1" bestFit="1" customWidth="1"/>
    <col min="7" max="13" width="10.140625" style="1" bestFit="1" customWidth="1"/>
    <col min="14" max="14" width="9.140625" style="1" bestFit="1"/>
    <col min="15" max="15" width="10.140625" style="1" bestFit="1" customWidth="1"/>
    <col min="16" max="16" width="15.28515625" style="1" customWidth="1"/>
    <col min="17" max="17" width="16.42578125" style="1" bestFit="1" customWidth="1"/>
    <col min="18" max="18" width="12.28515625" style="13" bestFit="1" customWidth="1"/>
    <col min="19" max="19" width="11.5703125" style="13" bestFit="1" customWidth="1"/>
    <col min="20" max="22" width="9.140625" style="13"/>
    <col min="23" max="23" width="9.140625" style="1"/>
    <col min="24" max="24" width="9.28515625" style="1" bestFit="1" customWidth="1"/>
    <col min="25" max="16384" width="9.140625" style="1"/>
  </cols>
  <sheetData>
    <row r="1" spans="1:22" ht="15.75" thickBot="1" x14ac:dyDescent="0.3">
      <c r="B1" s="2" t="s">
        <v>48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47</v>
      </c>
    </row>
    <row r="2" spans="1:22" s="5" customFormat="1" ht="24" customHeight="1" x14ac:dyDescent="0.25">
      <c r="B2" s="6" t="s">
        <v>17</v>
      </c>
      <c r="C2" s="7" t="s">
        <v>12</v>
      </c>
      <c r="D2" s="45" t="s">
        <v>13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R2" s="24"/>
      <c r="S2" s="24"/>
      <c r="T2" s="24"/>
      <c r="U2" s="24"/>
      <c r="V2" s="24"/>
    </row>
    <row r="3" spans="1:22" s="5" customFormat="1" ht="24" customHeight="1" x14ac:dyDescent="0.25">
      <c r="B3" s="20" t="s">
        <v>31</v>
      </c>
      <c r="C3" s="19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  <c r="R3" s="24"/>
      <c r="S3" s="24"/>
      <c r="T3" s="24"/>
      <c r="U3" s="24"/>
      <c r="V3" s="24"/>
    </row>
    <row r="4" spans="1:22" ht="30" x14ac:dyDescent="0.25">
      <c r="A4" s="1" t="s">
        <v>18</v>
      </c>
      <c r="B4" s="16" t="s">
        <v>34</v>
      </c>
      <c r="C4" s="18" t="s">
        <v>19</v>
      </c>
      <c r="D4" s="43" t="s">
        <v>43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4"/>
    </row>
    <row r="5" spans="1:22" ht="30" hidden="1" x14ac:dyDescent="0.25">
      <c r="A5" s="1" t="s">
        <v>19</v>
      </c>
      <c r="B5" s="16" t="s">
        <v>32</v>
      </c>
      <c r="C5" s="8">
        <v>1</v>
      </c>
      <c r="D5" s="49" t="s">
        <v>20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</row>
    <row r="6" spans="1:22" x14ac:dyDescent="0.25">
      <c r="B6" s="16" t="s">
        <v>33</v>
      </c>
      <c r="C6" s="21"/>
      <c r="D6" s="43" t="s">
        <v>21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4"/>
    </row>
    <row r="7" spans="1:22" x14ac:dyDescent="0.25">
      <c r="B7" s="16" t="s">
        <v>35</v>
      </c>
      <c r="C7" s="9">
        <v>1.41</v>
      </c>
      <c r="D7" s="43" t="s">
        <v>28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Q7" s="10"/>
    </row>
    <row r="8" spans="1:22" ht="15" customHeight="1" x14ac:dyDescent="0.25">
      <c r="B8" s="16" t="s">
        <v>36</v>
      </c>
      <c r="C8" s="11">
        <v>0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4"/>
      <c r="Q8" s="10"/>
    </row>
    <row r="9" spans="1:22" x14ac:dyDescent="0.25">
      <c r="B9" s="16" t="s">
        <v>37</v>
      </c>
      <c r="C9" s="11">
        <v>0.22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  <c r="Q9" s="10"/>
    </row>
    <row r="10" spans="1:22" ht="29.25" thickBot="1" x14ac:dyDescent="0.3">
      <c r="B10" s="17" t="s">
        <v>42</v>
      </c>
      <c r="C10" s="12">
        <v>220000</v>
      </c>
      <c r="D10" s="50" t="s">
        <v>23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10"/>
    </row>
    <row r="11" spans="1:22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22" x14ac:dyDescent="0.25">
      <c r="B12" s="52" t="s">
        <v>46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10"/>
    </row>
    <row r="13" spans="1:22" ht="53.25" customHeight="1" x14ac:dyDescent="0.25">
      <c r="B13" s="27" t="s">
        <v>26</v>
      </c>
      <c r="C13" s="27" t="s">
        <v>16</v>
      </c>
      <c r="D13" s="28" t="s">
        <v>0</v>
      </c>
      <c r="E13" s="28" t="s">
        <v>1</v>
      </c>
      <c r="F13" s="28" t="s">
        <v>2</v>
      </c>
      <c r="G13" s="28" t="s">
        <v>3</v>
      </c>
      <c r="H13" s="28" t="s">
        <v>4</v>
      </c>
      <c r="I13" s="28" t="s">
        <v>5</v>
      </c>
      <c r="J13" s="28" t="s">
        <v>6</v>
      </c>
      <c r="K13" s="28" t="s">
        <v>7</v>
      </c>
      <c r="L13" s="28" t="s">
        <v>8</v>
      </c>
      <c r="M13" s="28" t="s">
        <v>9</v>
      </c>
      <c r="N13" s="28" t="s">
        <v>10</v>
      </c>
      <c r="O13" s="28" t="s">
        <v>11</v>
      </c>
      <c r="P13" s="28" t="s">
        <v>27</v>
      </c>
      <c r="Q13" s="29" t="s">
        <v>44</v>
      </c>
    </row>
    <row r="14" spans="1:22" x14ac:dyDescent="0.25">
      <c r="B14" s="30" t="s">
        <v>40</v>
      </c>
      <c r="C14" s="15" t="s">
        <v>29</v>
      </c>
      <c r="D14" s="22">
        <v>161097</v>
      </c>
      <c r="E14" s="22">
        <v>146116</v>
      </c>
      <c r="F14" s="22">
        <v>166290</v>
      </c>
      <c r="G14" s="22">
        <v>169008</v>
      </c>
      <c r="H14" s="22">
        <v>179818</v>
      </c>
      <c r="I14" s="22">
        <v>209467</v>
      </c>
      <c r="J14" s="22">
        <v>234266</v>
      </c>
      <c r="K14" s="22">
        <v>237579</v>
      </c>
      <c r="L14" s="22">
        <v>202224</v>
      </c>
      <c r="M14" s="22">
        <v>176934</v>
      </c>
      <c r="N14" s="22">
        <v>163217</v>
      </c>
      <c r="O14" s="22">
        <v>168018</v>
      </c>
      <c r="P14" s="23">
        <f>ROUND(AVERAGE(D14:O14),)</f>
        <v>184503</v>
      </c>
      <c r="Q14" s="31">
        <f>SUM(D14:O14)</f>
        <v>2214034</v>
      </c>
    </row>
    <row r="15" spans="1:22" s="37" customFormat="1" ht="45" x14ac:dyDescent="0.25">
      <c r="B15" s="38" t="s">
        <v>39</v>
      </c>
      <c r="C15" s="39" t="s">
        <v>14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1" t="e">
        <f t="shared" ref="P15:P20" si="0">ROUND(AVERAGE(D15:O15),)</f>
        <v>#DIV/0!</v>
      </c>
      <c r="Q15" s="42">
        <f t="shared" ref="Q15:Q20" si="1">SUM(D15:O15)</f>
        <v>0</v>
      </c>
      <c r="R15" s="25"/>
      <c r="S15" s="25"/>
      <c r="T15" s="25"/>
      <c r="U15" s="25"/>
      <c r="V15" s="25"/>
    </row>
    <row r="16" spans="1:22" ht="30" x14ac:dyDescent="0.25">
      <c r="B16" s="30" t="s">
        <v>41</v>
      </c>
      <c r="C16" s="15" t="s">
        <v>14</v>
      </c>
      <c r="D16" s="23">
        <f t="shared" ref="D16:O16" si="2">ROUND(D14*$C$7*$C$5,)</f>
        <v>227147</v>
      </c>
      <c r="E16" s="23">
        <f t="shared" si="2"/>
        <v>206024</v>
      </c>
      <c r="F16" s="23">
        <f t="shared" si="2"/>
        <v>234469</v>
      </c>
      <c r="G16" s="23">
        <f t="shared" si="2"/>
        <v>238301</v>
      </c>
      <c r="H16" s="23">
        <f t="shared" si="2"/>
        <v>253543</v>
      </c>
      <c r="I16" s="23">
        <f t="shared" si="2"/>
        <v>295348</v>
      </c>
      <c r="J16" s="23">
        <f t="shared" si="2"/>
        <v>330315</v>
      </c>
      <c r="K16" s="23">
        <f t="shared" si="2"/>
        <v>334986</v>
      </c>
      <c r="L16" s="23">
        <f t="shared" si="2"/>
        <v>285136</v>
      </c>
      <c r="M16" s="23">
        <f t="shared" si="2"/>
        <v>249477</v>
      </c>
      <c r="N16" s="23">
        <f t="shared" si="2"/>
        <v>230136</v>
      </c>
      <c r="O16" s="23">
        <f t="shared" si="2"/>
        <v>236905</v>
      </c>
      <c r="P16" s="23">
        <f t="shared" si="0"/>
        <v>260149</v>
      </c>
      <c r="Q16" s="31">
        <f t="shared" si="1"/>
        <v>3121787</v>
      </c>
      <c r="R16" s="25"/>
      <c r="S16" s="25"/>
      <c r="T16" s="25"/>
      <c r="U16" s="25"/>
    </row>
    <row r="17" spans="2:24" x14ac:dyDescent="0.25">
      <c r="B17" s="30" t="s">
        <v>30</v>
      </c>
      <c r="C17" s="15" t="s">
        <v>14</v>
      </c>
      <c r="D17" s="23">
        <f t="shared" ref="D17:O17" si="3">ROUND(D15*$C$8,)</f>
        <v>0</v>
      </c>
      <c r="E17" s="23">
        <f t="shared" si="3"/>
        <v>0</v>
      </c>
      <c r="F17" s="23">
        <f t="shared" si="3"/>
        <v>0</v>
      </c>
      <c r="G17" s="23">
        <f t="shared" si="3"/>
        <v>0</v>
      </c>
      <c r="H17" s="23">
        <f t="shared" si="3"/>
        <v>0</v>
      </c>
      <c r="I17" s="23">
        <f t="shared" si="3"/>
        <v>0</v>
      </c>
      <c r="J17" s="23">
        <f t="shared" si="3"/>
        <v>0</v>
      </c>
      <c r="K17" s="23">
        <f t="shared" si="3"/>
        <v>0</v>
      </c>
      <c r="L17" s="23">
        <f t="shared" si="3"/>
        <v>0</v>
      </c>
      <c r="M17" s="23">
        <f t="shared" si="3"/>
        <v>0</v>
      </c>
      <c r="N17" s="23">
        <f t="shared" si="3"/>
        <v>0</v>
      </c>
      <c r="O17" s="23">
        <f t="shared" si="3"/>
        <v>0</v>
      </c>
      <c r="P17" s="23">
        <f t="shared" si="0"/>
        <v>0</v>
      </c>
      <c r="Q17" s="31">
        <f t="shared" si="1"/>
        <v>0</v>
      </c>
    </row>
    <row r="18" spans="2:24" ht="44.25" customHeight="1" x14ac:dyDescent="0.25">
      <c r="B18" s="32" t="s">
        <v>45</v>
      </c>
      <c r="C18" s="26" t="s">
        <v>24</v>
      </c>
      <c r="D18" s="23">
        <f t="shared" ref="D18:O18" si="4">MAX(D16:D17,$C$10)</f>
        <v>227147</v>
      </c>
      <c r="E18" s="23">
        <f t="shared" si="4"/>
        <v>220000</v>
      </c>
      <c r="F18" s="23">
        <f t="shared" si="4"/>
        <v>234469</v>
      </c>
      <c r="G18" s="23">
        <f t="shared" si="4"/>
        <v>238301</v>
      </c>
      <c r="H18" s="23">
        <f t="shared" si="4"/>
        <v>253543</v>
      </c>
      <c r="I18" s="23">
        <f t="shared" si="4"/>
        <v>295348</v>
      </c>
      <c r="J18" s="23">
        <f t="shared" si="4"/>
        <v>330315</v>
      </c>
      <c r="K18" s="23">
        <f t="shared" si="4"/>
        <v>334986</v>
      </c>
      <c r="L18" s="23">
        <f t="shared" si="4"/>
        <v>285136</v>
      </c>
      <c r="M18" s="23">
        <f t="shared" si="4"/>
        <v>249477</v>
      </c>
      <c r="N18" s="23">
        <f t="shared" si="4"/>
        <v>230136</v>
      </c>
      <c r="O18" s="23">
        <f t="shared" si="4"/>
        <v>236905</v>
      </c>
      <c r="P18" s="23">
        <f t="shared" si="0"/>
        <v>261314</v>
      </c>
      <c r="Q18" s="33">
        <f t="shared" si="1"/>
        <v>3135763</v>
      </c>
      <c r="X18" s="14"/>
    </row>
    <row r="19" spans="2:24" x14ac:dyDescent="0.25">
      <c r="B19" s="32" t="s">
        <v>38</v>
      </c>
      <c r="C19" s="26" t="s">
        <v>22</v>
      </c>
      <c r="D19" s="34">
        <f>D18*$C$9</f>
        <v>49972.340000000004</v>
      </c>
      <c r="E19" s="34">
        <f t="shared" ref="E19:O19" si="5">E18*$C$9</f>
        <v>48400</v>
      </c>
      <c r="F19" s="34">
        <f t="shared" si="5"/>
        <v>51583.18</v>
      </c>
      <c r="G19" s="34">
        <f t="shared" si="5"/>
        <v>52426.22</v>
      </c>
      <c r="H19" s="34">
        <f t="shared" si="5"/>
        <v>55779.46</v>
      </c>
      <c r="I19" s="34">
        <f t="shared" si="5"/>
        <v>64976.56</v>
      </c>
      <c r="J19" s="34">
        <f t="shared" si="5"/>
        <v>72669.3</v>
      </c>
      <c r="K19" s="34">
        <f t="shared" si="5"/>
        <v>73696.92</v>
      </c>
      <c r="L19" s="34">
        <f t="shared" si="5"/>
        <v>62729.919999999998</v>
      </c>
      <c r="M19" s="34">
        <f t="shared" si="5"/>
        <v>54884.94</v>
      </c>
      <c r="N19" s="34">
        <f t="shared" si="5"/>
        <v>50629.919999999998</v>
      </c>
      <c r="O19" s="34">
        <f t="shared" si="5"/>
        <v>52119.1</v>
      </c>
      <c r="P19" s="23">
        <f t="shared" si="0"/>
        <v>57489</v>
      </c>
      <c r="Q19" s="31">
        <f t="shared" si="1"/>
        <v>689867.8600000001</v>
      </c>
    </row>
    <row r="20" spans="2:24" ht="42" customHeight="1" x14ac:dyDescent="0.25">
      <c r="B20" s="32" t="s">
        <v>45</v>
      </c>
      <c r="C20" s="26" t="s">
        <v>25</v>
      </c>
      <c r="D20" s="34">
        <f>D18+D19</f>
        <v>277119.34000000003</v>
      </c>
      <c r="E20" s="34">
        <f t="shared" ref="E20:N20" si="6">E18+E19</f>
        <v>268400</v>
      </c>
      <c r="F20" s="34">
        <f t="shared" si="6"/>
        <v>286052.18</v>
      </c>
      <c r="G20" s="34">
        <f t="shared" si="6"/>
        <v>290727.21999999997</v>
      </c>
      <c r="H20" s="34">
        <f t="shared" si="6"/>
        <v>309322.46000000002</v>
      </c>
      <c r="I20" s="34">
        <f t="shared" si="6"/>
        <v>360324.56</v>
      </c>
      <c r="J20" s="34">
        <f t="shared" si="6"/>
        <v>402984.3</v>
      </c>
      <c r="K20" s="34">
        <f t="shared" si="6"/>
        <v>408682.92</v>
      </c>
      <c r="L20" s="34">
        <f t="shared" si="6"/>
        <v>347865.92</v>
      </c>
      <c r="M20" s="34">
        <f t="shared" si="6"/>
        <v>304361.94</v>
      </c>
      <c r="N20" s="34">
        <f t="shared" si="6"/>
        <v>280765.92</v>
      </c>
      <c r="O20" s="34">
        <f>O18+O19</f>
        <v>289024.09999999998</v>
      </c>
      <c r="P20" s="35">
        <f t="shared" si="0"/>
        <v>318803</v>
      </c>
      <c r="Q20" s="36">
        <f t="shared" si="1"/>
        <v>3825630.86</v>
      </c>
    </row>
    <row r="21" spans="2:24" ht="7.5" customHeight="1" x14ac:dyDescent="0.25"/>
    <row r="22" spans="2:24" x14ac:dyDescent="0.25">
      <c r="B22" s="53" t="s">
        <v>15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2:24" x14ac:dyDescent="0.25"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</row>
    <row r="25" spans="2:24" x14ac:dyDescent="0.25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mergeCells count="11">
    <mergeCell ref="D8:P8"/>
    <mergeCell ref="D9:P9"/>
    <mergeCell ref="D10:P10"/>
    <mergeCell ref="B12:P12"/>
    <mergeCell ref="B22:P23"/>
    <mergeCell ref="D7:P7"/>
    <mergeCell ref="D2:P2"/>
    <mergeCell ref="D3:P3"/>
    <mergeCell ref="D4:P4"/>
    <mergeCell ref="D5:P5"/>
    <mergeCell ref="D6:P6"/>
  </mergeCells>
  <conditionalFormatting sqref="D15:O15 P15:P20 D18:O20">
    <cfRule type="cellIs" dxfId="6" priority="2" operator="equal">
      <formula>0</formula>
    </cfRule>
  </conditionalFormatting>
  <conditionalFormatting sqref="D16:O16">
    <cfRule type="cellIs" dxfId="5" priority="6" operator="greaterThan">
      <formula>D16&lt;D17</formula>
    </cfRule>
  </conditionalFormatting>
  <conditionalFormatting sqref="D16:O17">
    <cfRule type="cellIs" dxfId="4" priority="7" operator="equal">
      <formula>0</formula>
    </cfRule>
  </conditionalFormatting>
  <conditionalFormatting sqref="D16:O18">
    <cfRule type="expression" dxfId="3" priority="9">
      <formula>$D$16&gt;$D$17</formula>
    </cfRule>
  </conditionalFormatting>
  <conditionalFormatting sqref="D17:O17">
    <cfRule type="cellIs" dxfId="2" priority="4" operator="greaterThan">
      <formula>D17&lt;#REF!</formula>
    </cfRule>
  </conditionalFormatting>
  <conditionalFormatting sqref="D18:O18">
    <cfRule type="cellIs" dxfId="1" priority="11" operator="greaterThan">
      <formula>D18&lt;D19</formula>
    </cfRule>
  </conditionalFormatting>
  <conditionalFormatting sqref="D14:P14">
    <cfRule type="cellIs" dxfId="0" priority="3" operator="equal">
      <formula>0</formula>
    </cfRule>
  </conditionalFormatting>
  <dataValidations count="1">
    <dataValidation type="list" allowBlank="1" showInputMessage="1" showErrorMessage="1" sqref="C4" xr:uid="{5981EDD2-0A40-4096-A800-F676396A7D17}">
      <formula1>$A$4:$A$5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8" id="{A6AC5D0D-9DA6-417C-A943-62BE2D5D3DB5}">
            <x14:iconSet iconSet="3Symbols2" custom="1">
              <x14:cfvo type="percent">
                <xm:f>0</xm:f>
              </x14:cfvo>
              <x14:cfvo type="percent">
                <xm:f>33</xm:f>
              </x14:cfvo>
              <x14:cfvo type="formula" gte="0">
                <xm:f>$D$16&gt;$D$17</xm:f>
              </x14:cfvo>
              <x14:cfIcon iconSet="NoIcons" iconId="0"/>
              <x14:cfIcon iconSet="NoIcons" iconId="0"/>
              <x14:cfIcon iconSet="3Symbols2" iconId="2"/>
            </x14:iconSet>
          </x14:cfRule>
          <xm:sqref>D16:O17</xm:sqref>
        </x14:conditionalFormatting>
        <x14:conditionalFormatting xmlns:xm="http://schemas.microsoft.com/office/excel/2006/main">
          <x14:cfRule type="iconSet" priority="12" id="{79DD4185-3B2D-4E88-9B83-6F4C1CA94888}">
            <x14:iconSet iconSet="3Symbols2" custom="1">
              <x14:cfvo type="percent">
                <xm:f>0</xm:f>
              </x14:cfvo>
              <x14:cfvo type="percent">
                <xm:f>33</xm:f>
              </x14:cfvo>
              <x14:cfvo type="formula" gte="0">
                <xm:f>$D$16&gt;$D$17</xm:f>
              </x14:cfvo>
              <x14:cfIcon iconSet="NoIcons" iconId="0"/>
              <x14:cfIcon iconSet="NoIcons" iconId="0"/>
              <x14:cfIcon iconSet="3Symbols2" iconId="2"/>
            </x14:iconSet>
          </x14:cfRule>
          <xm:sqref>D18:O18</xm:sqref>
        </x14:conditionalFormatting>
        <x14:conditionalFormatting xmlns:xm="http://schemas.microsoft.com/office/excel/2006/main">
          <x14:cfRule type="iconSet" priority="10" id="{EA8BE85D-0708-4C29-BB8A-8BA62C076A9D}">
            <x14:iconSet iconSet="3Symbols2" custom="1">
              <x14:cfvo type="percent">
                <xm:f>0</xm:f>
              </x14:cfvo>
              <x14:cfvo type="percent">
                <xm:f>33</xm:f>
              </x14:cfvo>
              <x14:cfvo type="formula" gte="0">
                <xm:f>$D$16&gt;$D$17</xm:f>
              </x14:cfvo>
              <x14:cfIcon iconSet="NoIcons" iconId="0"/>
              <x14:cfIcon iconSet="NoIcons" iconId="0"/>
              <x14:cfIcon iconSet="3Symbols2" iconId="2"/>
            </x14:iconSet>
          </x14:cfRule>
          <xm:sqref>E16:O16</xm:sqref>
        </x14:conditionalFormatting>
        <x14:conditionalFormatting xmlns:xm="http://schemas.microsoft.com/office/excel/2006/main">
          <x14:cfRule type="iconSet" priority="5" id="{5C008392-56E4-4266-94E1-C88A9F52E97B}">
            <x14:iconSet iconSet="3Symbols2" custom="1">
              <x14:cfvo type="percent">
                <xm:f>0</xm:f>
              </x14:cfvo>
              <x14:cfvo type="percent">
                <xm:f>33</xm:f>
              </x14:cfvo>
              <x14:cfvo type="formula" gte="0">
                <xm:f>$D$16&gt;$D$17</xm:f>
              </x14:cfvo>
              <x14:cfIcon iconSet="NoIcons" iconId="0"/>
              <x14:cfIcon iconSet="NoIcons" iconId="0"/>
              <x14:cfIcon iconSet="3Symbols2" iconId="2"/>
            </x14:iconSet>
          </x14:cfRule>
          <xm:sqref>E17:O17</xm:sqref>
        </x14:conditionalFormatting>
        <x14:conditionalFormatting xmlns:xm="http://schemas.microsoft.com/office/excel/2006/main">
          <x14:cfRule type="iconSet" priority="1" id="{CE1553BE-654A-4670-95BC-F7919C797E7F}">
            <x14:iconSet iconSet="3Symbols2" custom="1">
              <x14:cfvo type="percent">
                <xm:f>0</xm:f>
              </x14:cfvo>
              <x14:cfvo type="percent">
                <xm:f>33</xm:f>
              </x14:cfvo>
              <x14:cfvo type="formula" gte="0">
                <xm:f>$D$16&gt;$D$17</xm:f>
              </x14:cfvo>
              <x14:cfIcon iconSet="NoIcons" iconId="0"/>
              <x14:cfIcon iconSet="NoIcons" iconId="0"/>
              <x14:cfIcon iconSet="3Symbols2" iconId="2"/>
            </x14:iconSet>
          </x14:cfRule>
          <xm:sqref>E18:O18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нижний предел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trutnev</dc:creator>
  <cp:lastModifiedBy>Поляничко Ирина Валериевна</cp:lastModifiedBy>
  <cp:lastPrinted>2026-04-02T09:16:03Z</cp:lastPrinted>
  <dcterms:created xsi:type="dcterms:W3CDTF">2022-02-06T06:20:58Z</dcterms:created>
  <dcterms:modified xsi:type="dcterms:W3CDTF">2026-07-21T11:35:22Z</dcterms:modified>
</cp:coreProperties>
</file>